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proac\Dropbox\ProAction Sales\Marketing\Podcast\"/>
    </mc:Choice>
  </mc:AlternateContent>
  <xr:revisionPtr revIDLastSave="0" documentId="13_ncr:1_{D2D73D00-C768-455E-B20C-5A1626DD2745}" xr6:coauthVersionLast="47" xr6:coauthVersionMax="47" xr10:uidLastSave="{00000000-0000-0000-0000-000000000000}"/>
  <bookViews>
    <workbookView xWindow="-110" yWindow="-110" windowWidth="25180" windowHeight="16140" xr2:uid="{7823F599-11E1-4AF6-8F23-0229BE111C6E}"/>
  </bookViews>
  <sheets>
    <sheet name="Project Analysis" sheetId="2" r:id="rId1"/>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 i="2" l="1"/>
  <c r="J4" i="2"/>
  <c r="J18" i="2"/>
  <c r="M18" i="2"/>
  <c r="M4" i="2" l="1"/>
  <c r="F13" i="2"/>
  <c r="D14" i="2"/>
  <c r="M13" i="2"/>
  <c r="C13" i="2"/>
  <c r="L12" i="2"/>
  <c r="M12" i="2" s="1"/>
  <c r="F12" i="2"/>
  <c r="D12" i="2"/>
  <c r="E10" i="2"/>
  <c r="F10" i="2" s="1"/>
  <c r="C10" i="2"/>
  <c r="D10" i="2" s="1"/>
  <c r="E8" i="2"/>
  <c r="J8" i="2" s="1"/>
  <c r="E7" i="2"/>
  <c r="E6" i="2"/>
  <c r="J6" i="2" s="1"/>
  <c r="L6" i="2" s="1"/>
  <c r="M6" i="2" s="1"/>
  <c r="F4" i="2"/>
  <c r="D4" i="2"/>
  <c r="C11" i="2" l="1"/>
  <c r="D11" i="2" s="1"/>
  <c r="E11" i="2"/>
  <c r="E14" i="2" s="1"/>
  <c r="F14" i="2" s="1"/>
  <c r="L8" i="2"/>
  <c r="J7" i="2"/>
  <c r="J10" i="2" s="1"/>
  <c r="J11" i="2" s="1"/>
  <c r="J14" i="2" s="1"/>
  <c r="F11" i="2" l="1"/>
  <c r="M8" i="2"/>
  <c r="K14" i="2"/>
  <c r="L7" i="2"/>
  <c r="L10" i="2" s="1"/>
  <c r="L11" i="2" s="1"/>
  <c r="K11" i="2" s="1"/>
  <c r="J16" i="2" l="1"/>
  <c r="K16" i="2" s="1"/>
  <c r="J19" i="2"/>
  <c r="J17" i="2"/>
  <c r="M7" i="2"/>
  <c r="M10" i="2" s="1"/>
  <c r="M11" i="2" s="1"/>
  <c r="M14" i="2" s="1"/>
  <c r="N14" i="2" l="1"/>
  <c r="N11" i="2"/>
  <c r="M16" i="2" l="1"/>
  <c r="M17" i="2" l="1"/>
  <c r="M19" i="2"/>
  <c r="N16"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<sst xmlns="http://schemas.openxmlformats.org/spreadsheetml/2006/main" count="52" uniqueCount="51">
  <si>
    <t>Sales</t>
  </si>
  <si>
    <t>COGS</t>
  </si>
  <si>
    <t>Depreciation</t>
  </si>
  <si>
    <t>Total COGS</t>
  </si>
  <si>
    <t>Gross Margin</t>
  </si>
  <si>
    <t>Operating Expenses</t>
  </si>
  <si>
    <t>Adjustments</t>
  </si>
  <si>
    <t>T6M</t>
  </si>
  <si>
    <t>Materials</t>
  </si>
  <si>
    <t>Labor</t>
  </si>
  <si>
    <t>Overhead</t>
  </si>
  <si>
    <t>Notes:</t>
  </si>
  <si>
    <t>Initiatives</t>
  </si>
  <si>
    <t>% Improvement</t>
  </si>
  <si>
    <t>Grows proportionally with sales growth</t>
  </si>
  <si>
    <t>Can handle 15% growth with existing labor</t>
  </si>
  <si>
    <t>Grows at 25% the rate of sales growth</t>
  </si>
  <si>
    <t>No change</t>
  </si>
  <si>
    <t>Improvement in EBITDA</t>
  </si>
  <si>
    <t>Increase in Market Value (Value Creation)</t>
  </si>
  <si>
    <t>Absorbption, SG&amp;A Improvements</t>
  </si>
  <si>
    <t>Multiple on Exit</t>
  </si>
  <si>
    <t>Percentage Improvement in EBITDA</t>
  </si>
  <si>
    <t>Base Year</t>
  </si>
  <si>
    <t>% of Sales</t>
  </si>
  <si>
    <t>Shocking Profit EBITDA Improvement Model</t>
  </si>
  <si>
    <t>* For EBITDA Multiples, expect:</t>
  </si>
  <si>
    <t>3x-5x</t>
  </si>
  <si>
    <t>under $5M</t>
  </si>
  <si>
    <t>7x-10x</t>
  </si>
  <si>
    <t>$5M to $10M</t>
  </si>
  <si>
    <t>10x-12x</t>
  </si>
  <si>
    <t>over $10M</t>
  </si>
  <si>
    <t>1.  The items in yellow are variables / placeholders.  This is intended to be used to model the impact of productivity improvements coupled with additional sales volume.</t>
  </si>
  <si>
    <t>Comments / Assumptions</t>
  </si>
  <si>
    <r>
      <t xml:space="preserve">Organic growth, Pricing Improvements </t>
    </r>
    <r>
      <rPr>
        <b/>
        <sz val="11"/>
        <color theme="1"/>
        <rFont val="Calibri"/>
        <family val="2"/>
        <scheme val="minor"/>
      </rPr>
      <t>(Note 3)</t>
    </r>
  </si>
  <si>
    <r>
      <t xml:space="preserve">Sourcing Renegotiation, scrap improvement, material utilization </t>
    </r>
    <r>
      <rPr>
        <b/>
        <sz val="11"/>
        <color theme="1"/>
        <rFont val="Calibri"/>
        <family val="2"/>
        <scheme val="minor"/>
      </rPr>
      <t>(Note 4)</t>
    </r>
  </si>
  <si>
    <r>
      <t xml:space="preserve">Lean, Scheduling, Labor Balancing… </t>
    </r>
    <r>
      <rPr>
        <b/>
        <sz val="11"/>
        <color theme="1"/>
        <rFont val="Calibri"/>
        <family val="2"/>
        <scheme val="minor"/>
      </rPr>
      <t>(Note 5)</t>
    </r>
  </si>
  <si>
    <r>
      <t xml:space="preserve">Overhead Absorbtion </t>
    </r>
    <r>
      <rPr>
        <b/>
        <sz val="11"/>
        <color theme="1"/>
        <rFont val="Calibri"/>
        <family val="2"/>
        <scheme val="minor"/>
      </rPr>
      <t>(Note 6)</t>
    </r>
  </si>
  <si>
    <t>EBITDA / EBITDA %</t>
  </si>
  <si>
    <t>Impact $</t>
  </si>
  <si>
    <t>Sales Growth / Impact $</t>
  </si>
  <si>
    <t>3.  Pricing Improvement.  In this cell we model improvements specifically in pricing.  Use Cell M3 to note sales growth.</t>
  </si>
  <si>
    <t xml:space="preserve">4.  Cost of Materials Improvement.  In this cell we model reductions in scrap, the results of supplier negotiations and improvements in material utilization. </t>
  </si>
  <si>
    <t xml:space="preserve">5.  Labor improvements.  We model 2 types of improvements, efficiency and velocity.  Efficiency would be noted in Cell I10 and covers any reduction in labor at the current volume.  Velocity relates to speeding up a line and the production that can be completed with an hour of labor.  </t>
  </si>
  <si>
    <t>6.  We often do not find substantial reductions in overhead costs.  Sometimes we even model increases in overhead if we need to fill some rolls in the company.  The main improvement is noted in Cell M8 and relates to increasing the production that can be completed with existing overhead.  If we grow 15%, for example, we are not going to add a new line, a new faciity or a new plant manager.</t>
  </si>
  <si>
    <t>Please reach out to Elwood to answer any questions or to talk through this model!!  Elwood is available at Elwood@ShockingProfit.com</t>
  </si>
  <si>
    <t>Want to discuss more?  Email:</t>
  </si>
  <si>
    <t>Elwood@ShockingProfit.com</t>
  </si>
  <si>
    <r>
      <rPr>
        <b/>
        <u/>
        <sz val="11"/>
        <color theme="1"/>
        <rFont val="Calibri"/>
        <family val="2"/>
        <scheme val="minor"/>
      </rPr>
      <t xml:space="preserve">What is the point of this model? </t>
    </r>
    <r>
      <rPr>
        <sz val="11"/>
        <color theme="1"/>
        <rFont val="Calibri"/>
        <family val="2"/>
        <scheme val="minor"/>
      </rPr>
      <t xml:space="preserve"> There are a few!!  
  1.  The company modeled in this spreadsheet can hit a few singles (grow 15%, reduce the cost of materials by 1% and increase labor efficiency by 10% and increase their company's value by over half!!  3 Singles to beat a Grand Slam!
  2.  Often, when we see a need for change, the organization needs motivation to embrace the change required.  Using a model like this to quantify "the size of the prize" provides needed clarity!</t>
    </r>
  </si>
  <si>
    <t>2.  Guideline on the Multiple on EBITDA expected in an Exit:
(See guildelines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</si>
</sst>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6"/>
      <color theme="1"/>
      <name val="Calibri"/>
      <family val="2"/>
      <scheme val="minor"/>
    </font>
    <font>
      <b/>
      <u/>
      <sz val="18"/>
      <color theme="1"/>
      <name val="Calibri"/>
      <family val="2"/>
      <scheme val="minor"/>
    </font>
    <font>
      <b/>
      <u/>
      <sz val="11"/>
      <color theme="1"/>
      <name val="Calibri"/>
      <family val="2"/>
      <scheme val="minor"/>
    </font>
    <font>
      <i/>
      <sz val="10"/>
      <name val="Arial"/>
      <family val="2"/>
    </font>
    <font>
      <u/>
      <sz val="11"/>
      <color theme="10"/>
      <name val="Calibri"/>
      <family val="2"/>
      <scheme val="minor"/>
    </font>
    <font>
      <b/>
      <u/>
      <sz val="20"/>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FFFF"/>
        <bgColor rgb="FF000000"/>
      </patternFill>
    </fill>
    <fill>
      <patternFill patternType="solid">
        <fgColor rgb="FFFFFF99"/>
        <bgColor rgb="FF000000"/>
      </patternFill>
    </fill>
    <fill>
      <patternFill patternType="solid">
        <fgColor rgb="FFFFFF00"/>
        <bgColor rgb="FF000000"/>
      </patternFill>
    </fill>
  </fills>
  <borders count="4">
    <border>
      <left/>
      <right/>
      <top/>
      <bottom/>
      <diagonal/>
    </border>
    <border>
      <left/>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7" fillId="0" borderId="0" applyNumberFormat="0" applyFill="0" applyBorder="0" applyAlignment="0" applyProtection="0"/>
  </cellStyleXfs>
  <cellXfs count="60">
    <xf numFmtId="0" fontId="0" fillId="0" borderId="0" xfId="0"/>
    <xf numFmtId="9" fontId="0" fillId="0" borderId="0" xfId="3" applyFont="1"/>
    <xf numFmtId="164" fontId="0" fillId="0" borderId="0" xfId="2" applyNumberFormat="1" applyFont="1"/>
    <xf numFmtId="0" fontId="0" fillId="0" borderId="0" xfId="0" applyAlignment="1">
      <alignment horizontal="left" indent="1"/>
    </xf>
    <xf numFmtId="9" fontId="0" fillId="2" borderId="0" xfId="0" applyNumberFormat="1" applyFill="1"/>
    <xf numFmtId="0" fontId="0" fillId="0" borderId="0" xfId="0" applyAlignment="1">
      <alignment wrapText="1"/>
    </xf>
    <xf numFmtId="0" fontId="0" fillId="2" borderId="0" xfId="0" applyFill="1"/>
    <xf numFmtId="164" fontId="0" fillId="0" borderId="0" xfId="0" applyNumberFormat="1"/>
    <xf numFmtId="44" fontId="0" fillId="0" borderId="0" xfId="0" applyNumberFormat="1"/>
    <xf numFmtId="0" fontId="0" fillId="3" borderId="0" xfId="0" applyFill="1"/>
    <xf numFmtId="165" fontId="0" fillId="3" borderId="0" xfId="0" applyNumberFormat="1" applyFill="1"/>
    <xf numFmtId="164" fontId="0" fillId="3" borderId="0" xfId="2" applyNumberFormat="1" applyFont="1" applyFill="1"/>
    <xf numFmtId="0" fontId="0" fillId="0" borderId="1" xfId="0" applyBorder="1"/>
    <xf numFmtId="164" fontId="0" fillId="0" borderId="1" xfId="2" applyNumberFormat="1" applyFont="1" applyBorder="1"/>
    <xf numFmtId="9" fontId="0" fillId="0" borderId="1" xfId="3" applyFont="1" applyBorder="1"/>
    <xf numFmtId="0" fontId="0" fillId="0" borderId="1" xfId="0" applyBorder="1" applyAlignment="1">
      <alignment wrapText="1"/>
    </xf>
    <xf numFmtId="164" fontId="0" fillId="0" borderId="1" xfId="0" applyNumberFormat="1" applyBorder="1"/>
    <xf numFmtId="0" fontId="0" fillId="0" borderId="2" xfId="0" applyBorder="1"/>
    <xf numFmtId="164" fontId="0" fillId="0" borderId="2" xfId="2" applyNumberFormat="1" applyFont="1" applyBorder="1"/>
    <xf numFmtId="9" fontId="0" fillId="0" borderId="2" xfId="3" applyFont="1" applyBorder="1"/>
    <xf numFmtId="0" fontId="0" fillId="0" borderId="2" xfId="0" applyBorder="1" applyAlignment="1">
      <alignment wrapText="1"/>
    </xf>
    <xf numFmtId="10" fontId="2" fillId="3" borderId="1" xfId="3" applyNumberFormat="1" applyFont="1" applyFill="1" applyBorder="1"/>
    <xf numFmtId="165" fontId="0" fillId="0" borderId="1" xfId="1" applyNumberFormat="1" applyFont="1" applyBorder="1"/>
    <xf numFmtId="166" fontId="0" fillId="0" borderId="0" xfId="3" applyNumberFormat="1" applyFont="1"/>
    <xf numFmtId="0" fontId="5" fillId="0" borderId="0" xfId="0" applyFont="1"/>
    <xf numFmtId="0" fontId="0" fillId="0" borderId="0" xfId="0" applyAlignment="1">
      <alignment horizontal="left"/>
    </xf>
    <xf numFmtId="0" fontId="0" fillId="0" borderId="1" xfId="0" applyBorder="1" applyAlignment="1">
      <alignment horizontal="left"/>
    </xf>
    <xf numFmtId="9" fontId="0" fillId="0" borderId="2" xfId="3" applyFont="1" applyBorder="1" applyAlignment="1">
      <alignment horizontal="left"/>
    </xf>
    <xf numFmtId="10" fontId="2" fillId="3" borderId="1" xfId="3" applyNumberFormat="1" applyFont="1" applyFill="1" applyBorder="1" applyAlignment="1">
      <alignment horizontal="left"/>
    </xf>
    <xf numFmtId="9" fontId="3" fillId="3" borderId="1" xfId="3" applyFont="1" applyFill="1" applyBorder="1" applyAlignment="1">
      <alignment horizontal="left"/>
    </xf>
    <xf numFmtId="0" fontId="1" fillId="4" borderId="0" xfId="4" applyFill="1"/>
    <xf numFmtId="0" fontId="1" fillId="4" borderId="0" xfId="4" applyFill="1" applyAlignment="1">
      <alignment horizontal="center"/>
    </xf>
    <xf numFmtId="0" fontId="1" fillId="5" borderId="3" xfId="4" applyFill="1" applyBorder="1" applyAlignment="1">
      <alignment horizontal="center"/>
    </xf>
    <xf numFmtId="0" fontId="1" fillId="4" borderId="0" xfId="4" applyFill="1" applyAlignment="1">
      <alignment wrapText="1"/>
    </xf>
    <xf numFmtId="0" fontId="6" fillId="4" borderId="0" xfId="4" quotePrefix="1" applyFont="1" applyFill="1" applyAlignment="1">
      <alignment horizontal="right"/>
    </xf>
    <xf numFmtId="0" fontId="6" fillId="4" borderId="0" xfId="4" applyFont="1" applyFill="1" applyAlignment="1">
      <alignment horizontal="center"/>
    </xf>
    <xf numFmtId="0" fontId="1" fillId="6" borderId="0" xfId="4" applyFill="1" applyAlignment="1">
      <alignment wrapText="1"/>
    </xf>
    <xf numFmtId="0" fontId="6" fillId="4" borderId="0" xfId="4" applyFont="1" applyFill="1" applyAlignment="1">
      <alignment horizontal="left" indent="2"/>
    </xf>
    <xf numFmtId="0" fontId="1" fillId="4" borderId="0" xfId="4" applyFill="1" applyAlignment="1">
      <alignment horizontal="left" vertical="top" wrapText="1"/>
    </xf>
    <xf numFmtId="0" fontId="4" fillId="0" borderId="0" xfId="0" applyFont="1" applyAlignment="1">
      <alignment horizontal="center"/>
    </xf>
    <xf numFmtId="0" fontId="2" fillId="0" borderId="0" xfId="0" applyFont="1"/>
    <xf numFmtId="0" fontId="5" fillId="0" borderId="0" xfId="0" applyFont="1" applyAlignment="1">
      <alignment wrapText="1"/>
    </xf>
    <xf numFmtId="9" fontId="5" fillId="2" borderId="0" xfId="0" applyNumberFormat="1" applyFont="1" applyFill="1"/>
    <xf numFmtId="0" fontId="5" fillId="0" borderId="0" xfId="0" applyFont="1" applyAlignment="1">
      <alignment horizontal="left"/>
    </xf>
    <xf numFmtId="0" fontId="2" fillId="0" borderId="1" xfId="0" applyFont="1" applyBorder="1"/>
    <xf numFmtId="0" fontId="2" fillId="0" borderId="2" xfId="0" applyFont="1" applyBorder="1"/>
    <xf numFmtId="164" fontId="0" fillId="0" borderId="0" xfId="2" applyNumberFormat="1" applyFont="1" applyFill="1"/>
    <xf numFmtId="9" fontId="0" fillId="0" borderId="0" xfId="0" applyNumberFormat="1" applyFill="1"/>
    <xf numFmtId="164" fontId="0" fillId="0" borderId="2" xfId="0" applyNumberFormat="1" applyBorder="1"/>
    <xf numFmtId="0" fontId="0" fillId="2" borderId="0" xfId="0" applyFill="1" applyAlignment="1">
      <alignment horizontal="left" wrapText="1"/>
    </xf>
    <xf numFmtId="0" fontId="1" fillId="4" borderId="0" xfId="4" applyFill="1" applyAlignment="1">
      <alignment horizontal="left" vertical="top"/>
    </xf>
    <xf numFmtId="0" fontId="1" fillId="4" borderId="0" xfId="4" applyFill="1" applyAlignment="1">
      <alignment horizontal="left" vertical="top" wrapText="1"/>
    </xf>
    <xf numFmtId="0" fontId="0" fillId="0" borderId="0" xfId="0" applyAlignment="1">
      <alignment horizontal="center"/>
    </xf>
    <xf numFmtId="0" fontId="7" fillId="0" borderId="0" xfId="5"/>
    <xf numFmtId="0" fontId="0" fillId="0" borderId="0" xfId="0" applyAlignment="1">
      <alignment horizontal="left" vertical="top"/>
    </xf>
    <xf numFmtId="0" fontId="0" fillId="0" borderId="0" xfId="0" applyAlignment="1">
      <alignment horizontal="left" vertical="top" wrapText="1"/>
    </xf>
    <xf numFmtId="0" fontId="0" fillId="0" borderId="0" xfId="0" applyFill="1"/>
    <xf numFmtId="165" fontId="0" fillId="0" borderId="0" xfId="0" applyNumberFormat="1" applyFill="1"/>
    <xf numFmtId="0" fontId="8" fillId="0" borderId="0" xfId="0" applyFont="1"/>
    <xf numFmtId="0" fontId="0" fillId="0" borderId="0" xfId="0" applyAlignment="1">
      <alignment horizontal="left" vertical="top"/>
    </xf>
  </cellXfs>
  <cellStyles count="6">
    <cellStyle name="Comma" xfId="1" builtinId="3"/>
    <cellStyle name="Currency" xfId="2" builtinId="4"/>
    <cellStyle name="Hyperlink" xfId="5" builtinId="8"/>
    <cellStyle name="Normal" xfId="0" builtinId="0"/>
    <cellStyle name="Normal 2" xfId="4" xr:uid="{8173B0D9-A214-4E67-BFF2-59EB81951FD6}"/>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lwood@ShockingProfi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3EDD1-3538-4823-98F4-C589F5B6F93B}">
  <sheetPr>
    <pageSetUpPr fitToPage="1"/>
  </sheetPr>
  <dimension ref="A1:O39"/>
  <sheetViews>
    <sheetView tabSelected="1" topLeftCell="A8" zoomScale="110" zoomScaleNormal="110" workbookViewId="0">
      <selection activeCell="B33" sqref="B33"/>
    </sheetView>
  </sheetViews>
  <sheetFormatPr defaultRowHeight="14.5" x14ac:dyDescent="0.35"/>
  <cols>
    <col min="1" max="1" width="3.453125" customWidth="1"/>
    <col min="2" max="2" width="34.453125" bestFit="1" customWidth="1"/>
    <col min="3" max="4" width="0" hidden="1" customWidth="1"/>
    <col min="5" max="5" width="10.81640625" bestFit="1" customWidth="1"/>
    <col min="7" max="7" width="3.81640625" customWidth="1"/>
    <col min="8" max="8" width="27.90625" customWidth="1"/>
    <col min="9" max="9" width="12.08984375" customWidth="1"/>
    <col min="10" max="10" width="9.26953125" bestFit="1" customWidth="1"/>
    <col min="11" max="11" width="7" bestFit="1" customWidth="1"/>
    <col min="12" max="12" width="11.08984375" bestFit="1" customWidth="1"/>
    <col min="13" max="13" width="10.81640625" bestFit="1" customWidth="1"/>
    <col min="14" max="14" width="37.54296875" style="25" customWidth="1"/>
  </cols>
  <sheetData>
    <row r="1" spans="1:15" ht="105.5" customHeight="1" x14ac:dyDescent="0.35">
      <c r="H1" s="52" t="e" vm="1">
        <v>#VALUE!</v>
      </c>
      <c r="I1" s="52"/>
    </row>
    <row r="2" spans="1:15" ht="23.5" x14ac:dyDescent="0.55000000000000004">
      <c r="A2" s="39" t="s">
        <v>25</v>
      </c>
      <c r="B2" s="39"/>
      <c r="C2" s="39"/>
      <c r="D2" s="39"/>
      <c r="E2" s="39"/>
      <c r="F2" s="39"/>
      <c r="G2" s="39"/>
      <c r="H2" s="39"/>
      <c r="I2" s="39"/>
      <c r="J2" s="39"/>
      <c r="K2" s="39"/>
      <c r="L2" s="39"/>
      <c r="M2" s="39"/>
      <c r="N2" s="39"/>
    </row>
    <row r="3" spans="1:15" ht="43.5" x14ac:dyDescent="0.35">
      <c r="C3" t="s">
        <v>7</v>
      </c>
      <c r="E3" s="24" t="s">
        <v>23</v>
      </c>
      <c r="F3" s="24" t="s">
        <v>24</v>
      </c>
      <c r="G3" s="24"/>
      <c r="H3" s="24" t="s">
        <v>12</v>
      </c>
      <c r="I3" s="41" t="s">
        <v>13</v>
      </c>
      <c r="J3" s="24" t="s">
        <v>40</v>
      </c>
      <c r="K3" s="24"/>
      <c r="L3" s="41" t="s">
        <v>41</v>
      </c>
      <c r="M3" s="42">
        <v>0.15</v>
      </c>
      <c r="N3" s="43" t="s">
        <v>34</v>
      </c>
    </row>
    <row r="4" spans="1:15" ht="29" x14ac:dyDescent="0.35">
      <c r="B4" s="40" t="s">
        <v>0</v>
      </c>
      <c r="C4" s="2">
        <v>8157</v>
      </c>
      <c r="D4" s="1">
        <f>C4/$C$4</f>
        <v>1</v>
      </c>
      <c r="E4" s="2">
        <v>20000</v>
      </c>
      <c r="F4" s="1">
        <f>E4/$E$4</f>
        <v>1</v>
      </c>
      <c r="H4" s="5" t="s">
        <v>35</v>
      </c>
      <c r="I4" s="4">
        <v>0</v>
      </c>
      <c r="J4" s="7">
        <f>I4*E4</f>
        <v>0</v>
      </c>
      <c r="L4" s="7">
        <f>($M$3+I4)*E4</f>
        <v>3000</v>
      </c>
      <c r="M4" s="7">
        <f>L4+E4</f>
        <v>23000</v>
      </c>
      <c r="O4" s="7"/>
    </row>
    <row r="5" spans="1:15" x14ac:dyDescent="0.35">
      <c r="B5" s="40" t="s">
        <v>1</v>
      </c>
      <c r="C5" s="2">
        <v>5639</v>
      </c>
      <c r="E5" s="2">
        <v>13000</v>
      </c>
      <c r="H5" s="5"/>
    </row>
    <row r="6" spans="1:15" ht="43.5" x14ac:dyDescent="0.35">
      <c r="B6" s="3" t="s">
        <v>8</v>
      </c>
      <c r="C6" s="2"/>
      <c r="E6" s="46">
        <f>F6*E5</f>
        <v>5850</v>
      </c>
      <c r="F6" s="47">
        <v>0.45</v>
      </c>
      <c r="H6" s="5" t="s">
        <v>36</v>
      </c>
      <c r="I6" s="4">
        <v>0.01</v>
      </c>
      <c r="J6" s="7">
        <f>E6*I6</f>
        <v>58.5</v>
      </c>
      <c r="L6" s="2">
        <f>(E6-J6)*M3</f>
        <v>868.72500000000002</v>
      </c>
      <c r="M6" s="2">
        <f>L6+E6-J6</f>
        <v>6660.2250000000004</v>
      </c>
      <c r="N6" s="25" t="s">
        <v>14</v>
      </c>
      <c r="O6" s="7"/>
    </row>
    <row r="7" spans="1:15" ht="29" x14ac:dyDescent="0.35">
      <c r="B7" s="3" t="s">
        <v>9</v>
      </c>
      <c r="C7" s="2"/>
      <c r="E7" s="46">
        <f>F7*E5</f>
        <v>3250</v>
      </c>
      <c r="F7" s="47">
        <v>0.25</v>
      </c>
      <c r="H7" s="5" t="s">
        <v>37</v>
      </c>
      <c r="I7" s="4">
        <v>0.1</v>
      </c>
      <c r="J7" s="7">
        <f>E7*I7</f>
        <v>325</v>
      </c>
      <c r="K7" s="8"/>
      <c r="L7" s="2">
        <f>(M3-15%)*(E7-J7)</f>
        <v>0</v>
      </c>
      <c r="M7" s="2">
        <f>L7+E7-J7</f>
        <v>2925</v>
      </c>
      <c r="N7" s="25" t="s">
        <v>15</v>
      </c>
      <c r="O7" s="7"/>
    </row>
    <row r="8" spans="1:15" x14ac:dyDescent="0.35">
      <c r="B8" s="3" t="s">
        <v>10</v>
      </c>
      <c r="C8" s="2"/>
      <c r="E8" s="46">
        <f>F8*E5</f>
        <v>3900</v>
      </c>
      <c r="F8" s="47">
        <v>0.3</v>
      </c>
      <c r="H8" s="5" t="s">
        <v>38</v>
      </c>
      <c r="I8" s="6">
        <v>0</v>
      </c>
      <c r="J8" s="7">
        <f>I8*E8</f>
        <v>0</v>
      </c>
      <c r="L8" s="2">
        <f>E8*M3*0.25</f>
        <v>146.25</v>
      </c>
      <c r="M8" s="2">
        <f>L8+E8-J8</f>
        <v>4046.25</v>
      </c>
      <c r="N8" s="25" t="s">
        <v>16</v>
      </c>
      <c r="O8" s="7"/>
    </row>
    <row r="9" spans="1:15" x14ac:dyDescent="0.35">
      <c r="B9" s="40" t="s">
        <v>2</v>
      </c>
      <c r="C9" s="2">
        <v>8</v>
      </c>
      <c r="E9" s="2">
        <v>0</v>
      </c>
      <c r="H9" s="5"/>
      <c r="J9" s="7"/>
      <c r="L9" s="2"/>
      <c r="M9" s="2">
        <v>0</v>
      </c>
    </row>
    <row r="10" spans="1:15" ht="15" thickBot="1" x14ac:dyDescent="0.4">
      <c r="B10" s="44" t="s">
        <v>3</v>
      </c>
      <c r="C10" s="13">
        <f>SUM(C5:C9)</f>
        <v>5647</v>
      </c>
      <c r="D10" s="14">
        <f>C10/$C$4</f>
        <v>0.69228883167831312</v>
      </c>
      <c r="E10" s="13">
        <f>E9+E5</f>
        <v>13000</v>
      </c>
      <c r="F10" s="14">
        <f>E10/$E$4</f>
        <v>0.65</v>
      </c>
      <c r="G10" s="12"/>
      <c r="H10" s="15"/>
      <c r="I10" s="12"/>
      <c r="J10" s="16">
        <f>SUM(J6:J8)</f>
        <v>383.5</v>
      </c>
      <c r="K10" s="12"/>
      <c r="L10" s="13">
        <f>L8+L7+L6</f>
        <v>1014.975</v>
      </c>
      <c r="M10" s="13">
        <f>SUM(M6:M9)</f>
        <v>13631.475</v>
      </c>
      <c r="N10" s="26"/>
      <c r="O10" s="7"/>
    </row>
    <row r="11" spans="1:15" ht="15" thickBot="1" x14ac:dyDescent="0.4">
      <c r="B11" s="45" t="s">
        <v>4</v>
      </c>
      <c r="C11" s="18">
        <f>C4-C10</f>
        <v>2510</v>
      </c>
      <c r="D11" s="19">
        <f>C11/$C$4</f>
        <v>0.30771116832168688</v>
      </c>
      <c r="E11" s="18">
        <f>E4-E10</f>
        <v>7000</v>
      </c>
      <c r="F11" s="19">
        <f>E11/$E$4</f>
        <v>0.35</v>
      </c>
      <c r="G11" s="17"/>
      <c r="H11" s="20"/>
      <c r="I11" s="17"/>
      <c r="J11" s="48">
        <f>J10+J4</f>
        <v>383.5</v>
      </c>
      <c r="K11" s="19">
        <f>L11/L4</f>
        <v>0.66167500000000001</v>
      </c>
      <c r="L11" s="18">
        <f>L4-L10</f>
        <v>1985.0250000000001</v>
      </c>
      <c r="M11" s="18">
        <f>M4-M10</f>
        <v>9368.5249999999996</v>
      </c>
      <c r="N11" s="27">
        <f>M11/M4</f>
        <v>0.40732717391304346</v>
      </c>
      <c r="O11" s="7"/>
    </row>
    <row r="12" spans="1:15" ht="29.65" customHeight="1" x14ac:dyDescent="0.35">
      <c r="B12" t="s">
        <v>5</v>
      </c>
      <c r="C12" s="2">
        <v>1160</v>
      </c>
      <c r="D12" s="1">
        <f>C12/$C$4</f>
        <v>0.14220914551918598</v>
      </c>
      <c r="E12" s="2">
        <v>3000</v>
      </c>
      <c r="F12" s="1">
        <f>E12/$E$4</f>
        <v>0.15</v>
      </c>
      <c r="H12" s="5" t="s">
        <v>20</v>
      </c>
      <c r="L12" s="2">
        <f>E12*M3*0.25</f>
        <v>112.5</v>
      </c>
      <c r="M12" s="2">
        <f>L12+E12</f>
        <v>3112.5</v>
      </c>
      <c r="N12" s="25" t="s">
        <v>16</v>
      </c>
    </row>
    <row r="13" spans="1:15" x14ac:dyDescent="0.35">
      <c r="B13" t="s">
        <v>6</v>
      </c>
      <c r="C13" s="2">
        <f>C14-C12</f>
        <v>198</v>
      </c>
      <c r="E13" s="2">
        <v>47</v>
      </c>
      <c r="F13" s="23">
        <f>E13/E4</f>
        <v>2.3500000000000001E-3</v>
      </c>
      <c r="H13" s="5"/>
      <c r="L13" s="2"/>
      <c r="M13" s="2">
        <f>E13</f>
        <v>47</v>
      </c>
      <c r="N13" s="25" t="s">
        <v>17</v>
      </c>
    </row>
    <row r="14" spans="1:15" ht="15" thickBot="1" x14ac:dyDescent="0.4">
      <c r="B14" s="44" t="s">
        <v>39</v>
      </c>
      <c r="C14" s="13">
        <v>1358</v>
      </c>
      <c r="D14" s="14">
        <f>C14/$C$4</f>
        <v>0.16648277553021945</v>
      </c>
      <c r="E14" s="13">
        <f>E11-E12+E13</f>
        <v>4047</v>
      </c>
      <c r="F14" s="21">
        <f>E14/$E$4</f>
        <v>0.20235</v>
      </c>
      <c r="G14" s="12"/>
      <c r="H14" s="12"/>
      <c r="I14" s="12"/>
      <c r="J14" s="16">
        <f>E14+J11</f>
        <v>4430.5</v>
      </c>
      <c r="K14" s="21">
        <f>J14/E4</f>
        <v>0.221525</v>
      </c>
      <c r="L14" s="13"/>
      <c r="M14" s="13">
        <f>M11-M12+M13</f>
        <v>6303.0249999999996</v>
      </c>
      <c r="N14" s="28">
        <f>M14/M4</f>
        <v>0.27404456521739129</v>
      </c>
    </row>
    <row r="15" spans="1:15" x14ac:dyDescent="0.35">
      <c r="C15" s="2"/>
      <c r="E15" s="2"/>
      <c r="F15" s="1"/>
    </row>
    <row r="16" spans="1:15" ht="21.5" thickBot="1" x14ac:dyDescent="0.55000000000000004">
      <c r="B16" s="12" t="s">
        <v>18</v>
      </c>
      <c r="C16" s="12"/>
      <c r="D16" s="12"/>
      <c r="E16" s="12"/>
      <c r="F16" s="12"/>
      <c r="G16" s="12"/>
      <c r="H16" s="12"/>
      <c r="I16" s="12"/>
      <c r="J16" s="22">
        <f>J14-E14</f>
        <v>383.5</v>
      </c>
      <c r="K16" s="29">
        <f>J16/E14</f>
        <v>9.4761551766740795E-2</v>
      </c>
      <c r="L16" s="12"/>
      <c r="M16" s="16">
        <f>M14-E14</f>
        <v>2256.0249999999996</v>
      </c>
      <c r="N16" s="29">
        <f>M16/E14</f>
        <v>0.55745614035087709</v>
      </c>
    </row>
    <row r="17" spans="2:14" x14ac:dyDescent="0.35">
      <c r="B17" t="s">
        <v>22</v>
      </c>
      <c r="J17" s="1">
        <f>J16/E14</f>
        <v>9.4761551766740795E-2</v>
      </c>
      <c r="M17" s="1">
        <f>M16/E14</f>
        <v>0.55745614035087709</v>
      </c>
    </row>
    <row r="18" spans="2:14" x14ac:dyDescent="0.35">
      <c r="B18" t="s">
        <v>21</v>
      </c>
      <c r="J18">
        <f>F29</f>
        <v>4</v>
      </c>
      <c r="M18">
        <f>F29</f>
        <v>4</v>
      </c>
    </row>
    <row r="19" spans="2:14" x14ac:dyDescent="0.35">
      <c r="B19" s="9" t="s">
        <v>19</v>
      </c>
      <c r="C19" s="9"/>
      <c r="D19" s="9"/>
      <c r="E19" s="9"/>
      <c r="F19" s="9"/>
      <c r="G19" s="9"/>
      <c r="H19" s="9"/>
      <c r="I19" s="9"/>
      <c r="J19" s="10">
        <f>J18*J16</f>
        <v>1534</v>
      </c>
      <c r="K19" s="9"/>
      <c r="L19" s="9"/>
      <c r="M19" s="11">
        <f>M18*M16</f>
        <v>9024.0999999999985</v>
      </c>
    </row>
    <row r="20" spans="2:14" x14ac:dyDescent="0.35">
      <c r="B20" s="56"/>
      <c r="C20" s="56"/>
      <c r="D20" s="56"/>
      <c r="E20" s="56"/>
      <c r="F20" s="56"/>
      <c r="G20" s="56"/>
      <c r="H20" s="56"/>
      <c r="I20" s="56"/>
      <c r="J20" s="57"/>
      <c r="K20" s="56"/>
      <c r="L20" s="56"/>
      <c r="M20" s="46"/>
    </row>
    <row r="21" spans="2:14" x14ac:dyDescent="0.35">
      <c r="B21" s="56"/>
      <c r="C21" s="56"/>
      <c r="D21" s="56"/>
      <c r="E21" s="56"/>
      <c r="F21" s="56"/>
      <c r="G21" s="56"/>
      <c r="H21" s="56"/>
      <c r="I21" s="56"/>
      <c r="J21" s="57"/>
      <c r="K21" s="56"/>
      <c r="L21" s="56"/>
      <c r="M21" s="46"/>
    </row>
    <row r="22" spans="2:14" ht="26" x14ac:dyDescent="0.6">
      <c r="B22" s="58" t="s">
        <v>11</v>
      </c>
    </row>
    <row r="23" spans="2:14" x14ac:dyDescent="0.35">
      <c r="B23" s="55" t="s">
        <v>49</v>
      </c>
      <c r="C23" s="54"/>
      <c r="D23" s="54"/>
      <c r="E23" s="54"/>
      <c r="F23" s="54"/>
      <c r="G23" s="54"/>
      <c r="H23" s="54"/>
      <c r="I23" s="54"/>
      <c r="J23" s="54"/>
      <c r="K23" s="54"/>
      <c r="L23" s="54"/>
      <c r="M23" s="54"/>
      <c r="N23" s="54"/>
    </row>
    <row r="24" spans="2:14" x14ac:dyDescent="0.35">
      <c r="B24" s="54"/>
      <c r="C24" s="54"/>
      <c r="D24" s="54"/>
      <c r="E24" s="54"/>
      <c r="F24" s="54"/>
      <c r="G24" s="54"/>
      <c r="H24" s="54"/>
      <c r="I24" s="54"/>
      <c r="J24" s="54"/>
      <c r="K24" s="54"/>
      <c r="L24" s="54"/>
      <c r="M24" s="54"/>
      <c r="N24" s="54"/>
    </row>
    <row r="25" spans="2:14" x14ac:dyDescent="0.35">
      <c r="B25" s="54"/>
      <c r="C25" s="54"/>
      <c r="D25" s="54"/>
      <c r="E25" s="54"/>
      <c r="F25" s="54"/>
      <c r="G25" s="54"/>
      <c r="H25" s="54"/>
      <c r="I25" s="54"/>
      <c r="J25" s="54"/>
      <c r="K25" s="54"/>
      <c r="L25" s="54"/>
      <c r="M25" s="54"/>
      <c r="N25" s="54"/>
    </row>
    <row r="26" spans="2:14" x14ac:dyDescent="0.35">
      <c r="B26" s="54"/>
      <c r="C26" s="54"/>
      <c r="D26" s="54"/>
      <c r="E26" s="54"/>
      <c r="F26" s="54"/>
      <c r="G26" s="54"/>
      <c r="H26" s="54"/>
      <c r="I26" s="54"/>
      <c r="J26" s="54"/>
      <c r="K26" s="54"/>
      <c r="L26" s="54"/>
      <c r="M26" s="54"/>
      <c r="N26" s="54"/>
    </row>
    <row r="27" spans="2:14" ht="6" customHeight="1" x14ac:dyDescent="0.35">
      <c r="B27" s="59"/>
      <c r="C27" s="59"/>
      <c r="D27" s="59"/>
      <c r="E27" s="59"/>
      <c r="F27" s="59"/>
      <c r="G27" s="59"/>
      <c r="H27" s="59"/>
      <c r="I27" s="59"/>
      <c r="J27" s="59"/>
      <c r="K27" s="59"/>
      <c r="L27" s="59"/>
      <c r="M27" s="59"/>
      <c r="N27" s="59"/>
    </row>
    <row r="28" spans="2:14" ht="29" customHeight="1" thickBot="1" x14ac:dyDescent="0.4">
      <c r="B28" s="49" t="s">
        <v>33</v>
      </c>
      <c r="C28" s="49"/>
      <c r="D28" s="49"/>
      <c r="E28" s="49"/>
      <c r="F28" s="49"/>
      <c r="G28" s="49"/>
      <c r="H28" s="49"/>
      <c r="I28" s="49"/>
      <c r="J28" s="49"/>
      <c r="K28" s="49"/>
      <c r="L28" s="49"/>
      <c r="M28" s="49"/>
    </row>
    <row r="29" spans="2:14" ht="31" customHeight="1" thickBot="1" x14ac:dyDescent="0.4">
      <c r="B29" s="38" t="s">
        <v>50</v>
      </c>
      <c r="C29" s="31"/>
      <c r="D29" s="32">
        <v>10</v>
      </c>
      <c r="E29" s="30"/>
      <c r="F29" s="36">
        <v>4</v>
      </c>
    </row>
    <row r="30" spans="2:14" x14ac:dyDescent="0.35">
      <c r="B30" s="37" t="s">
        <v>28</v>
      </c>
      <c r="C30" s="34" t="s">
        <v>26</v>
      </c>
      <c r="D30" s="35" t="s">
        <v>27</v>
      </c>
      <c r="E30" s="33">
        <v>4</v>
      </c>
    </row>
    <row r="31" spans="2:14" x14ac:dyDescent="0.35">
      <c r="B31" s="37" t="s">
        <v>30</v>
      </c>
      <c r="C31" s="30"/>
      <c r="D31" s="35" t="s">
        <v>29</v>
      </c>
      <c r="E31" s="33">
        <v>7</v>
      </c>
    </row>
    <row r="32" spans="2:14" x14ac:dyDescent="0.35">
      <c r="B32" s="37" t="s">
        <v>32</v>
      </c>
      <c r="C32" s="30"/>
      <c r="D32" s="35" t="s">
        <v>31</v>
      </c>
      <c r="E32" s="33">
        <v>10</v>
      </c>
    </row>
    <row r="33" spans="2:13" x14ac:dyDescent="0.35">
      <c r="B33" s="50" t="s">
        <v>42</v>
      </c>
    </row>
    <row r="34" spans="2:13" x14ac:dyDescent="0.35">
      <c r="B34" s="50" t="s">
        <v>43</v>
      </c>
    </row>
    <row r="35" spans="2:13" ht="29.5" customHeight="1" x14ac:dyDescent="0.35">
      <c r="B35" s="51" t="s">
        <v>44</v>
      </c>
      <c r="C35" s="51"/>
      <c r="D35" s="51"/>
      <c r="E35" s="51"/>
      <c r="F35" s="51"/>
      <c r="G35" s="51"/>
      <c r="H35" s="51"/>
      <c r="I35" s="51"/>
      <c r="J35" s="51"/>
      <c r="K35" s="51"/>
      <c r="L35" s="51"/>
      <c r="M35" s="51"/>
    </row>
    <row r="36" spans="2:13" ht="43.5" customHeight="1" x14ac:dyDescent="0.35">
      <c r="B36" s="51" t="s">
        <v>45</v>
      </c>
      <c r="C36" s="51"/>
      <c r="D36" s="51"/>
      <c r="E36" s="51"/>
      <c r="F36" s="51"/>
      <c r="G36" s="51"/>
      <c r="H36" s="51"/>
      <c r="I36" s="51"/>
      <c r="J36" s="51"/>
      <c r="K36" s="51"/>
      <c r="L36" s="51"/>
      <c r="M36" s="51"/>
    </row>
    <row r="38" spans="2:13" x14ac:dyDescent="0.35">
      <c r="B38" t="s">
        <v>46</v>
      </c>
    </row>
    <row r="39" spans="2:13" x14ac:dyDescent="0.35">
      <c r="B39" t="s">
        <v>47</v>
      </c>
      <c r="E39" s="53" t="s">
        <v>48</v>
      </c>
    </row>
  </sheetData>
  <mergeCells count="6">
    <mergeCell ref="B28:M28"/>
    <mergeCell ref="A2:N2"/>
    <mergeCell ref="B35:M35"/>
    <mergeCell ref="B36:M36"/>
    <mergeCell ref="H1:I1"/>
    <mergeCell ref="B23:N26"/>
  </mergeCells>
  <hyperlinks>
    <hyperlink ref="E39" r:id="rId1" xr:uid="{C990610F-AC1C-4EDC-AF98-BEB6D05884E6}"/>
  </hyperlinks>
  <pageMargins left="0.7" right="0.7" top="0.75" bottom="0.75" header="0.3" footer="0.3"/>
  <pageSetup scale="69" orientation="landscape" horizontalDpi="360" verticalDpi="36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Project Analysis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Van Mieghem</dc:creator>
  <cp:lastModifiedBy>Timothy Van Mieghem</cp:lastModifiedBy>
  <cp:lastPrinted>2024-03-04T13:12:09Z</cp:lastPrinted>
  <dcterms:created xsi:type="dcterms:W3CDTF">2021-01-29T11:50:44Z</dcterms:created>
  <dcterms:modified xsi:type="dcterms:W3CDTF">2024-04-30T13:46:14Z</dcterms:modified>
</cp:coreProperties>
</file>